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" yWindow="4776" windowWidth="15408" windowHeight="4812"/>
  </bookViews>
  <sheets>
    <sheet name="A" sheetId="1" r:id="rId1"/>
  </sheets>
  <definedNames>
    <definedName name="BLENGTH">#N/A</definedName>
    <definedName name="BWIDTH">#N/A</definedName>
    <definedName name="DEPTH">#N/A</definedName>
    <definedName name="SSLOPE">#N/A</definedName>
  </definedNames>
  <calcPr calcId="125725"/>
</workbook>
</file>

<file path=xl/calcChain.xml><?xml version="1.0" encoding="utf-8"?>
<calcChain xmlns="http://schemas.openxmlformats.org/spreadsheetml/2006/main">
  <c r="D47" i="1"/>
  <c r="C47"/>
  <c r="B48"/>
  <c r="C48" s="1"/>
  <c r="F17"/>
  <c r="G17" s="1"/>
  <c r="O17" s="1"/>
  <c r="H17"/>
  <c r="F18"/>
  <c r="G18" s="1"/>
  <c r="H18"/>
  <c r="F19"/>
  <c r="G19" s="1"/>
  <c r="H19"/>
  <c r="F20"/>
  <c r="G20" s="1"/>
  <c r="H20"/>
  <c r="F21"/>
  <c r="G21" s="1"/>
  <c r="H21"/>
  <c r="F22"/>
  <c r="G22" s="1"/>
  <c r="H22"/>
  <c r="F23"/>
  <c r="G23" s="1"/>
  <c r="H23"/>
  <c r="F24"/>
  <c r="G24" s="1"/>
  <c r="H24"/>
  <c r="F25"/>
  <c r="G25" s="1"/>
  <c r="H25"/>
  <c r="F26"/>
  <c r="G26" s="1"/>
  <c r="H26"/>
  <c r="F27"/>
  <c r="G27" s="1"/>
  <c r="H27"/>
  <c r="F28"/>
  <c r="G28" s="1"/>
  <c r="H28"/>
  <c r="F29"/>
  <c r="G29" s="1"/>
  <c r="H29"/>
  <c r="F30"/>
  <c r="G30" s="1"/>
  <c r="H30"/>
  <c r="F31"/>
  <c r="G31" s="1"/>
  <c r="H31"/>
  <c r="F32"/>
  <c r="G32" s="1"/>
  <c r="H32"/>
  <c r="F33"/>
  <c r="G33" s="1"/>
  <c r="H33"/>
  <c r="D48" l="1"/>
  <c r="B49"/>
  <c r="K32"/>
  <c r="J32"/>
  <c r="N32"/>
  <c r="L32"/>
  <c r="K30"/>
  <c r="J30"/>
  <c r="N30"/>
  <c r="L30"/>
  <c r="K28"/>
  <c r="J28"/>
  <c r="N28"/>
  <c r="L28"/>
  <c r="K26"/>
  <c r="J26"/>
  <c r="N26"/>
  <c r="L26"/>
  <c r="K24"/>
  <c r="J24"/>
  <c r="N24"/>
  <c r="L24"/>
  <c r="K22"/>
  <c r="J22"/>
  <c r="N22"/>
  <c r="L22"/>
  <c r="K20"/>
  <c r="J20"/>
  <c r="N20"/>
  <c r="L20"/>
  <c r="K18"/>
  <c r="J18"/>
  <c r="N18"/>
  <c r="L18"/>
  <c r="J33"/>
  <c r="L33"/>
  <c r="N33"/>
  <c r="K33"/>
  <c r="M33"/>
  <c r="O33"/>
  <c r="J31"/>
  <c r="L31"/>
  <c r="N31"/>
  <c r="K31"/>
  <c r="M31"/>
  <c r="O31"/>
  <c r="J29"/>
  <c r="L29"/>
  <c r="N29"/>
  <c r="K29"/>
  <c r="M29"/>
  <c r="O29"/>
  <c r="J27"/>
  <c r="L27"/>
  <c r="N27"/>
  <c r="K27"/>
  <c r="M27"/>
  <c r="O27"/>
  <c r="J25"/>
  <c r="L25"/>
  <c r="N25"/>
  <c r="K25"/>
  <c r="M25"/>
  <c r="O25"/>
  <c r="J23"/>
  <c r="L23"/>
  <c r="N23"/>
  <c r="K23"/>
  <c r="M23"/>
  <c r="O23"/>
  <c r="J21"/>
  <c r="L21"/>
  <c r="N21"/>
  <c r="K21"/>
  <c r="M21"/>
  <c r="O21"/>
  <c r="J19"/>
  <c r="L19"/>
  <c r="N19"/>
  <c r="K19"/>
  <c r="M19"/>
  <c r="O19"/>
  <c r="J17"/>
  <c r="L17"/>
  <c r="N17"/>
  <c r="K17"/>
  <c r="M17"/>
  <c r="O32"/>
  <c r="M32"/>
  <c r="O30"/>
  <c r="M30"/>
  <c r="O28"/>
  <c r="M28"/>
  <c r="O26"/>
  <c r="M26"/>
  <c r="O24"/>
  <c r="M24"/>
  <c r="O22"/>
  <c r="M22"/>
  <c r="O20"/>
  <c r="M20"/>
  <c r="O18"/>
  <c r="M18"/>
  <c r="C49" l="1"/>
  <c r="D49"/>
  <c r="B50"/>
  <c r="B51" l="1"/>
  <c r="C50"/>
  <c r="D50"/>
  <c r="B52" l="1"/>
  <c r="C51"/>
  <c r="D51"/>
  <c r="E73"/>
  <c r="B53" l="1"/>
  <c r="C52"/>
  <c r="D52"/>
  <c r="E74"/>
  <c r="B54" l="1"/>
  <c r="C53"/>
  <c r="D53"/>
  <c r="B55" l="1"/>
  <c r="C54"/>
  <c r="D54"/>
  <c r="B56" l="1"/>
  <c r="C55"/>
  <c r="D55"/>
  <c r="B57" l="1"/>
  <c r="C56"/>
  <c r="D56"/>
  <c r="C57" l="1"/>
  <c r="D57"/>
</calcChain>
</file>

<file path=xl/sharedStrings.xml><?xml version="1.0" encoding="utf-8"?>
<sst xmlns="http://schemas.openxmlformats.org/spreadsheetml/2006/main" count="65" uniqueCount="55">
  <si>
    <t>POND VOLUME AND SURFACE AREA CALCULATIONS SHEET</t>
  </si>
  <si>
    <t>This sheet will determine the characteristics of a typical pond</t>
  </si>
  <si>
    <t>based upon the shape of an inverted frustrum of a pyramid.  The</t>
  </si>
  <si>
    <t>length and width of the flat bottom, side slope, and maximum depth</t>
  </si>
  <si>
    <t>must be given.  Below, the stage-storage and stage-surface area</t>
  </si>
  <si>
    <t>relationships for a hypothetical pond can be calculated and</t>
  </si>
  <si>
    <t>graphed.  Finally, actual stage-area pairs can be entered for a</t>
  </si>
  <si>
    <t>particular pond and the stage-storage and stage-surface area will</t>
  </si>
  <si>
    <t>be graphed and compared with the the hypothetical pond.</t>
  </si>
  <si>
    <t>Adjustments in the side slope, bottom width, and bottom length can</t>
  </si>
  <si>
    <t>be made for the actual pond to obtain a good fit, if necessary.</t>
  </si>
  <si>
    <t xml:space="preserve">  Max.</t>
  </si>
  <si>
    <t>Surface</t>
  </si>
  <si>
    <t xml:space="preserve">  Depth (inches) over the</t>
  </si>
  <si>
    <t xml:space="preserve">  Bottom, ft</t>
  </si>
  <si>
    <t>depth,</t>
  </si>
  <si>
    <t>Side</t>
  </si>
  <si>
    <t xml:space="preserve"> area,</t>
  </si>
  <si>
    <t xml:space="preserve">  drainage area in acres</t>
  </si>
  <si>
    <t>Width</t>
  </si>
  <si>
    <t>Length</t>
  </si>
  <si>
    <t>feet</t>
  </si>
  <si>
    <t>Slope</t>
  </si>
  <si>
    <t>ac-ft</t>
  </si>
  <si>
    <t>ac-in.</t>
  </si>
  <si>
    <t xml:space="preserve"> acres</t>
  </si>
  <si>
    <t>This section will construct a hypothetical stage-storage and</t>
  </si>
  <si>
    <t>stage-surface area table for a pond. You must enter values for the</t>
  </si>
  <si>
    <t>following four variables.</t>
  </si>
  <si>
    <t>Max. depth, feet =</t>
  </si>
  <si>
    <t>Side slope, __:1 =</t>
  </si>
  <si>
    <t>The four values to the left are</t>
  </si>
  <si>
    <t>entered on Line 04 of the Input</t>
  </si>
  <si>
    <t xml:space="preserve">   Width, feet   =</t>
  </si>
  <si>
    <t>File for POTYLDR to represent a</t>
  </si>
  <si>
    <t xml:space="preserve">   Length, feet  =</t>
  </si>
  <si>
    <t>typical pond.</t>
  </si>
  <si>
    <t>Accum.</t>
  </si>
  <si>
    <t>Stage</t>
  </si>
  <si>
    <t>area</t>
  </si>
  <si>
    <t>volume</t>
  </si>
  <si>
    <t xml:space="preserve"> ft</t>
  </si>
  <si>
    <t>acres</t>
  </si>
  <si>
    <t>COMPARISON WITH INFORMATION FOR AN ACTUAL POND</t>
  </si>
  <si>
    <t>Enter UP TO EIGHT sets of depth and surface area pairs below.</t>
  </si>
  <si>
    <t>The accumulated volume will be calculated and the results will</t>
  </si>
  <si>
    <t>be placed on the graph for comparison with the hypothetical</t>
  </si>
  <si>
    <t>curves.</t>
  </si>
  <si>
    <t>Set</t>
  </si>
  <si>
    <t>No.</t>
  </si>
  <si>
    <t>Bottom of table.</t>
  </si>
  <si>
    <t>Bottom dimensions:</t>
  </si>
  <si>
    <t>Volume in</t>
  </si>
  <si>
    <t>___:1</t>
  </si>
  <si>
    <t>SHEET: PONDCALC.XLSX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</si>
</sst>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0"/>
      <name val="Arial"/>
    </font>
    <font>
      <sz val="10"/>
      <name val="Arial"/>
      <family val="2"/>
    </font>
    <font>
      <sz val="10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39">
    <xf numFmtId="0" fontId="0" fillId="0" borderId="0" xfId="0" applyAlignment="1"/>
    <xf numFmtId="2" fontId="0" fillId="0" borderId="0" xfId="0" applyNumberFormat="1" applyAlignment="1"/>
    <xf numFmtId="0" fontId="0" fillId="0" borderId="0" xfId="0" applyAlignment="1" applyProtection="1">
      <protection locked="0"/>
    </xf>
    <xf numFmtId="164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  <xf numFmtId="164" fontId="0" fillId="0" borderId="0" xfId="0" applyNumberFormat="1" applyAlignment="1"/>
    <xf numFmtId="0" fontId="1" fillId="0" borderId="0" xfId="0" applyFont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" xfId="0" applyBorder="1" applyAlignment="1">
      <alignment horizontal="right"/>
    </xf>
    <xf numFmtId="0" fontId="0" fillId="0" borderId="9" xfId="0" applyBorder="1" applyAlignment="1">
      <alignment horizontal="right"/>
    </xf>
    <xf numFmtId="0" fontId="1" fillId="0" borderId="8" xfId="0" applyFont="1" applyBorder="1" applyAlignment="1"/>
    <xf numFmtId="0" fontId="2" fillId="2" borderId="1" xfId="0" applyFont="1" applyFill="1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7" xfId="0" applyBorder="1" applyAlignment="1" applyProtection="1"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7" xfId="0" applyBorder="1" applyAlignment="1" applyProtection="1">
      <alignment horizontal="centerContinuous"/>
      <protection locked="0"/>
    </xf>
    <xf numFmtId="0" fontId="1" fillId="0" borderId="7" xfId="0" applyFont="1" applyBorder="1" applyAlignment="1" applyProtection="1">
      <alignment horizontal="centerContinuous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0" borderId="7" xfId="0" applyBorder="1" applyAlignment="1" applyProtection="1">
      <alignment horizontal="right"/>
      <protection locked="0"/>
    </xf>
    <xf numFmtId="0" fontId="1" fillId="0" borderId="7" xfId="0" applyFont="1" applyBorder="1" applyAlignment="1">
      <alignment horizontal="right"/>
    </xf>
    <xf numFmtId="164" fontId="0" fillId="0" borderId="7" xfId="0" applyNumberFormat="1" applyBorder="1" applyAlignment="1" applyProtection="1">
      <protection locked="0"/>
    </xf>
    <xf numFmtId="2" fontId="0" fillId="0" borderId="7" xfId="0" applyNumberFormat="1" applyBorder="1" applyAlignment="1" applyProtection="1">
      <protection locked="0"/>
    </xf>
    <xf numFmtId="0" fontId="0" fillId="0" borderId="0" xfId="0" applyAlignment="1">
      <alignment horizontal="right"/>
    </xf>
    <xf numFmtId="0" fontId="0" fillId="0" borderId="7" xfId="0" applyBorder="1" applyAlignment="1">
      <alignment horizontal="right"/>
    </xf>
    <xf numFmtId="164" fontId="0" fillId="0" borderId="7" xfId="0" applyNumberFormat="1" applyBorder="1" applyAlignment="1"/>
    <xf numFmtId="2" fontId="0" fillId="0" borderId="7" xfId="0" applyNumberFormat="1" applyBorder="1" applyAlignment="1"/>
    <xf numFmtId="165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1696850393700874E-2"/>
          <c:y val="2.8252405949256338E-2"/>
          <c:w val="0.83531513665113788"/>
          <c:h val="0.79822506561679785"/>
        </c:manualLayout>
      </c:layout>
      <c:scatterChart>
        <c:scatterStyle val="smoothMarker"/>
        <c:ser>
          <c:idx val="0"/>
          <c:order val="0"/>
          <c:tx>
            <c:v>Calculated Surface Area</c:v>
          </c:tx>
          <c:marker>
            <c:symbol val="none"/>
          </c:marker>
          <c:xVal>
            <c:numRef>
              <c:f>A!$B$47:$B$57</c:f>
              <c:numCache>
                <c:formatCode>0.0</c:formatCode>
                <c:ptCount val="11"/>
                <c:pt idx="0">
                  <c:v>0</c:v>
                </c:pt>
                <c:pt idx="1">
                  <c:v>1.7000000000000002</c:v>
                </c:pt>
                <c:pt idx="2">
                  <c:v>3.4000000000000004</c:v>
                </c:pt>
                <c:pt idx="3">
                  <c:v>5.1000000000000005</c:v>
                </c:pt>
                <c:pt idx="4">
                  <c:v>6.8000000000000007</c:v>
                </c:pt>
                <c:pt idx="5">
                  <c:v>8.5</c:v>
                </c:pt>
                <c:pt idx="6">
                  <c:v>10.199999999999999</c:v>
                </c:pt>
                <c:pt idx="7">
                  <c:v>11.899999999999999</c:v>
                </c:pt>
                <c:pt idx="8">
                  <c:v>13.599999999999998</c:v>
                </c:pt>
                <c:pt idx="9">
                  <c:v>15.299999999999997</c:v>
                </c:pt>
                <c:pt idx="10">
                  <c:v>16.999999999999996</c:v>
                </c:pt>
              </c:numCache>
            </c:numRef>
          </c:xVal>
          <c:yVal>
            <c:numRef>
              <c:f>A!$C$47:$C$57</c:f>
              <c:numCache>
                <c:formatCode>0.0</c:formatCode>
                <c:ptCount val="11"/>
                <c:pt idx="0">
                  <c:v>0</c:v>
                </c:pt>
                <c:pt idx="1">
                  <c:v>0.21311731864095501</c:v>
                </c:pt>
                <c:pt idx="2">
                  <c:v>0.43636275482093667</c:v>
                </c:pt>
                <c:pt idx="3">
                  <c:v>0.7386068319559228</c:v>
                </c:pt>
                <c:pt idx="4">
                  <c:v>1.1198495500459138</c:v>
                </c:pt>
                <c:pt idx="5">
                  <c:v>1.580090909090909</c:v>
                </c:pt>
                <c:pt idx="6">
                  <c:v>2.1193309090909089</c:v>
                </c:pt>
                <c:pt idx="7">
                  <c:v>2.737569550045913</c:v>
                </c:pt>
                <c:pt idx="8">
                  <c:v>3.4348068319559215</c:v>
                </c:pt>
                <c:pt idx="9">
                  <c:v>4.2110427548209355</c:v>
                </c:pt>
                <c:pt idx="10">
                  <c:v>5.0662773186409522</c:v>
                </c:pt>
              </c:numCache>
            </c:numRef>
          </c:yVal>
          <c:smooth val="1"/>
        </c:ser>
        <c:ser>
          <c:idx val="1"/>
          <c:order val="1"/>
          <c:tx>
            <c:v>Calculated Storage Volume</c:v>
          </c:tx>
          <c:marker>
            <c:symbol val="none"/>
          </c:marker>
          <c:xVal>
            <c:numRef>
              <c:f>A!$B$47:$B$57</c:f>
              <c:numCache>
                <c:formatCode>0.0</c:formatCode>
                <c:ptCount val="11"/>
                <c:pt idx="0">
                  <c:v>0</c:v>
                </c:pt>
                <c:pt idx="1">
                  <c:v>1.7000000000000002</c:v>
                </c:pt>
                <c:pt idx="2">
                  <c:v>3.4000000000000004</c:v>
                </c:pt>
                <c:pt idx="3">
                  <c:v>5.1000000000000005</c:v>
                </c:pt>
                <c:pt idx="4">
                  <c:v>6.8000000000000007</c:v>
                </c:pt>
                <c:pt idx="5">
                  <c:v>8.5</c:v>
                </c:pt>
                <c:pt idx="6">
                  <c:v>10.199999999999999</c:v>
                </c:pt>
                <c:pt idx="7">
                  <c:v>11.899999999999999</c:v>
                </c:pt>
                <c:pt idx="8">
                  <c:v>13.599999999999998</c:v>
                </c:pt>
                <c:pt idx="9">
                  <c:v>15.299999999999997</c:v>
                </c:pt>
                <c:pt idx="10">
                  <c:v>16.999999999999996</c:v>
                </c:pt>
              </c:numCache>
            </c:numRef>
          </c:xVal>
          <c:yVal>
            <c:numRef>
              <c:f>A!$D$47:$D$57</c:f>
              <c:numCache>
                <c:formatCode>0.0</c:formatCode>
                <c:ptCount val="11"/>
                <c:pt idx="0">
                  <c:v>0</c:v>
                </c:pt>
                <c:pt idx="1">
                  <c:v>0.22849819161310075</c:v>
                </c:pt>
                <c:pt idx="2">
                  <c:v>0.7693647799204163</c:v>
                </c:pt>
                <c:pt idx="3">
                  <c:v>1.7568974545454545</c:v>
                </c:pt>
                <c:pt idx="4">
                  <c:v>3.3253939051117234</c:v>
                </c:pt>
                <c:pt idx="5">
                  <c:v>5.6091518212427278</c:v>
                </c:pt>
                <c:pt idx="6">
                  <c:v>8.7424688925619822</c:v>
                </c:pt>
                <c:pt idx="7">
                  <c:v>12.859642808692984</c:v>
                </c:pt>
                <c:pt idx="8">
                  <c:v>18.094971259259246</c:v>
                </c:pt>
                <c:pt idx="9">
                  <c:v>24.582751933884282</c:v>
                </c:pt>
                <c:pt idx="10">
                  <c:v>32.457282522191591</c:v>
                </c:pt>
              </c:numCache>
            </c:numRef>
          </c:yVal>
          <c:smooth val="1"/>
        </c:ser>
        <c:ser>
          <c:idx val="2"/>
          <c:order val="2"/>
          <c:tx>
            <c:v>Field Surface Area</c:v>
          </c:tx>
          <c:xVal>
            <c:numRef>
              <c:f>A!$C$67:$C$74</c:f>
              <c:numCache>
                <c:formatCode>0.0</c:formatCode>
                <c:ptCount val="8"/>
                <c:pt idx="0">
                  <c:v>0</c:v>
                </c:pt>
                <c:pt idx="1">
                  <c:v>17</c:v>
                </c:pt>
                <c:pt idx="2">
                  <c:v>20.7</c:v>
                </c:pt>
              </c:numCache>
            </c:numRef>
          </c:xVal>
          <c:yVal>
            <c:numRef>
              <c:f>A!$D$67:$D$74</c:f>
              <c:numCache>
                <c:formatCode>0.00</c:formatCode>
                <c:ptCount val="8"/>
                <c:pt idx="0">
                  <c:v>0.1</c:v>
                </c:pt>
                <c:pt idx="1">
                  <c:v>4.9000000000000004</c:v>
                </c:pt>
                <c:pt idx="2">
                  <c:v>7.2</c:v>
                </c:pt>
              </c:numCache>
            </c:numRef>
          </c:yVal>
          <c:smooth val="1"/>
        </c:ser>
        <c:ser>
          <c:idx val="3"/>
          <c:order val="3"/>
          <c:tx>
            <c:v>Field Storage Volume</c:v>
          </c:tx>
          <c:marker>
            <c:symbol val="diamond"/>
            <c:size val="7"/>
          </c:marker>
          <c:xVal>
            <c:numRef>
              <c:f>A!$C$67:$C$74</c:f>
              <c:numCache>
                <c:formatCode>0.0</c:formatCode>
                <c:ptCount val="8"/>
                <c:pt idx="0">
                  <c:v>0</c:v>
                </c:pt>
                <c:pt idx="1">
                  <c:v>17</c:v>
                </c:pt>
                <c:pt idx="2">
                  <c:v>20.7</c:v>
                </c:pt>
              </c:numCache>
            </c:numRef>
          </c:xVal>
          <c:yVal>
            <c:numRef>
              <c:f>A!$E$67:$E$74</c:f>
              <c:numCache>
                <c:formatCode>0.00</c:formatCode>
                <c:ptCount val="8"/>
                <c:pt idx="0">
                  <c:v>0</c:v>
                </c:pt>
                <c:pt idx="1">
                  <c:v>32</c:v>
                </c:pt>
                <c:pt idx="2">
                  <c:v>50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1"/>
        </c:ser>
        <c:axId val="90582016"/>
        <c:axId val="90981120"/>
      </c:scatterChart>
      <c:valAx>
        <c:axId val="90582016"/>
        <c:scaling>
          <c:orientation val="minMax"/>
        </c:scaling>
        <c:axPos val="b"/>
        <c:numFmt formatCode="0" sourceLinked="0"/>
        <c:tickLblPos val="nextTo"/>
        <c:crossAx val="90981120"/>
        <c:crosses val="autoZero"/>
        <c:crossBetween val="midCat"/>
      </c:valAx>
      <c:valAx>
        <c:axId val="90981120"/>
        <c:scaling>
          <c:orientation val="minMax"/>
        </c:scaling>
        <c:axPos val="l"/>
        <c:majorGridlines/>
        <c:numFmt formatCode="0" sourceLinked="0"/>
        <c:tickLblPos val="nextTo"/>
        <c:crossAx val="90582016"/>
        <c:crosses val="autoZero"/>
        <c:crossBetween val="midCat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3489816194734236"/>
          <c:y val="0.11556932089973394"/>
          <c:w val="0.36885245901639346"/>
          <c:h val="0.34318346725430687"/>
        </c:manualLayout>
      </c:layout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38</xdr:row>
      <xdr:rowOff>83820</xdr:rowOff>
    </xdr:from>
    <xdr:to>
      <xdr:col>19</xdr:col>
      <xdr:colOff>434340</xdr:colOff>
      <xdr:row>65</xdr:row>
      <xdr:rowOff>22860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5"/>
  <sheetViews>
    <sheetView showGridLines="0" tabSelected="1" topLeftCell="A9" zoomScale="90" zoomScaleNormal="90" workbookViewId="0">
      <selection activeCell="U21" sqref="U21"/>
    </sheetView>
  </sheetViews>
  <sheetFormatPr defaultColWidth="9.77734375" defaultRowHeight="13.2"/>
  <cols>
    <col min="1" max="1" width="0.88671875" customWidth="1"/>
    <col min="2" max="2" width="6.88671875" customWidth="1"/>
    <col min="3" max="3" width="9.5546875" customWidth="1"/>
    <col min="4" max="4" width="8.6640625" customWidth="1"/>
    <col min="5" max="5" width="7.77734375" customWidth="1"/>
    <col min="6" max="6" width="8.6640625" customWidth="1"/>
    <col min="7" max="7" width="6.88671875" customWidth="1"/>
    <col min="8" max="8" width="7.77734375" customWidth="1"/>
    <col min="9" max="9" width="1.5546875" customWidth="1"/>
    <col min="10" max="16" width="6.88671875" customWidth="1"/>
    <col min="17" max="18" width="5.109375" customWidth="1"/>
  </cols>
  <sheetData>
    <row r="1" spans="1:16">
      <c r="B1" s="2" t="s">
        <v>0</v>
      </c>
      <c r="C1" s="2"/>
      <c r="D1" s="2"/>
      <c r="E1" s="2"/>
      <c r="F1" s="2"/>
      <c r="K1" s="6" t="s">
        <v>54</v>
      </c>
    </row>
    <row r="2" spans="1:16">
      <c r="B2" t="s">
        <v>1</v>
      </c>
    </row>
    <row r="3" spans="1:16">
      <c r="B3" t="s">
        <v>2</v>
      </c>
    </row>
    <row r="4" spans="1:16">
      <c r="B4" t="s">
        <v>3</v>
      </c>
    </row>
    <row r="5" spans="1:16">
      <c r="B5" t="s">
        <v>4</v>
      </c>
    </row>
    <row r="6" spans="1:16">
      <c r="B6" t="s">
        <v>5</v>
      </c>
    </row>
    <row r="7" spans="1:16">
      <c r="B7" t="s">
        <v>6</v>
      </c>
    </row>
    <row r="8" spans="1:16">
      <c r="B8" t="s">
        <v>7</v>
      </c>
    </row>
    <row r="9" spans="1:16">
      <c r="B9" t="s">
        <v>8</v>
      </c>
    </row>
    <row r="10" spans="1:16">
      <c r="B10" t="s">
        <v>9</v>
      </c>
    </row>
    <row r="11" spans="1:16">
      <c r="B11" t="s">
        <v>10</v>
      </c>
    </row>
    <row r="13" spans="1:16">
      <c r="F13">
        <v>60</v>
      </c>
      <c r="H13">
        <v>11.9</v>
      </c>
    </row>
    <row r="14" spans="1:16">
      <c r="D14" s="28" t="s">
        <v>11</v>
      </c>
      <c r="E14" s="29" t="s">
        <v>16</v>
      </c>
      <c r="H14" s="28" t="s">
        <v>12</v>
      </c>
      <c r="I14" s="2"/>
      <c r="J14" s="25" t="s">
        <v>13</v>
      </c>
      <c r="K14" s="25"/>
      <c r="L14" s="25"/>
      <c r="M14" s="25"/>
      <c r="N14" s="25"/>
      <c r="O14" s="25"/>
      <c r="P14" s="2"/>
    </row>
    <row r="15" spans="1:16">
      <c r="A15" s="11"/>
      <c r="B15" s="26" t="s">
        <v>14</v>
      </c>
      <c r="C15" s="26"/>
      <c r="D15" s="28" t="s">
        <v>15</v>
      </c>
      <c r="E15" s="29" t="s">
        <v>22</v>
      </c>
      <c r="F15" s="27" t="s">
        <v>52</v>
      </c>
      <c r="G15" s="26"/>
      <c r="H15" s="28" t="s">
        <v>17</v>
      </c>
      <c r="J15" s="26" t="s">
        <v>18</v>
      </c>
      <c r="K15" s="26"/>
      <c r="L15" s="26"/>
      <c r="M15" s="26"/>
      <c r="N15" s="26"/>
      <c r="O15" s="26"/>
      <c r="P15" s="2"/>
    </row>
    <row r="16" spans="1:16">
      <c r="A16" s="11"/>
      <c r="B16" s="30" t="s">
        <v>19</v>
      </c>
      <c r="C16" s="30" t="s">
        <v>20</v>
      </c>
      <c r="D16" s="30" t="s">
        <v>21</v>
      </c>
      <c r="E16" s="31" t="s">
        <v>53</v>
      </c>
      <c r="F16" s="30" t="s">
        <v>23</v>
      </c>
      <c r="G16" s="30" t="s">
        <v>24</v>
      </c>
      <c r="H16" s="30" t="s">
        <v>25</v>
      </c>
      <c r="I16" s="14"/>
      <c r="J16" s="24">
        <v>80</v>
      </c>
      <c r="K16" s="24">
        <v>160</v>
      </c>
      <c r="L16" s="24">
        <v>320</v>
      </c>
      <c r="M16" s="24">
        <v>640</v>
      </c>
      <c r="N16" s="24">
        <v>830</v>
      </c>
      <c r="O16" s="24">
        <v>1300</v>
      </c>
    </row>
    <row r="17" spans="1:15">
      <c r="B17" s="2">
        <v>20</v>
      </c>
      <c r="C17" s="2">
        <v>20</v>
      </c>
      <c r="D17" s="2">
        <v>14.8</v>
      </c>
      <c r="E17" s="2">
        <v>23.6</v>
      </c>
      <c r="F17" s="4">
        <f t="shared" ref="F17:F33" si="0">((1/6)/43560)*D17*((B17*C17)+4*(B17+D17*E17)*(C17+D17*E17)+(B17+D17*E17*2)*(C17+D17*E17*2))</f>
        <v>60.149029455769835</v>
      </c>
      <c r="G17" s="3">
        <f t="shared" ref="G17:G33" si="1">F17*12</f>
        <v>721.78835346923802</v>
      </c>
      <c r="H17" s="4">
        <f t="shared" ref="H17:H33" si="2">(B17+D17*E17*2)*(C17+D17*E17*2)/43560</f>
        <v>11.853270743801655</v>
      </c>
      <c r="J17" s="4">
        <f t="shared" ref="J17:J33" si="3">G17/$J$16</f>
        <v>9.0223544183654756</v>
      </c>
      <c r="K17" s="4">
        <f t="shared" ref="K17:K33" si="4">G17/$K$16</f>
        <v>4.5111772091827378</v>
      </c>
      <c r="L17" s="4">
        <f t="shared" ref="L17:L33" si="5">G17/$L$16</f>
        <v>2.2555886045913689</v>
      </c>
      <c r="M17" s="4">
        <f t="shared" ref="M17:M33" si="6">G17/$M$16</f>
        <v>1.1277943022956844</v>
      </c>
      <c r="N17" s="4">
        <f t="shared" ref="N17:N33" si="7">G17/$N$16</f>
        <v>0.86962452225209397</v>
      </c>
      <c r="O17" s="38">
        <f t="shared" ref="O17:O33" si="8">G17/$O$16</f>
        <v>0.55522181036095231</v>
      </c>
    </row>
    <row r="18" spans="1:15">
      <c r="B18" s="2">
        <v>50</v>
      </c>
      <c r="C18" s="2">
        <v>100</v>
      </c>
      <c r="D18" s="2">
        <v>10</v>
      </c>
      <c r="E18" s="2">
        <v>10</v>
      </c>
      <c r="F18" s="3">
        <f t="shared" si="0"/>
        <v>7.6522803795531065</v>
      </c>
      <c r="G18" s="3">
        <f t="shared" si="1"/>
        <v>91.827364554637285</v>
      </c>
      <c r="H18" s="3">
        <f t="shared" si="2"/>
        <v>1.721763085399449</v>
      </c>
      <c r="J18" s="4">
        <f t="shared" si="3"/>
        <v>1.1478420569329661</v>
      </c>
      <c r="K18" s="4">
        <f t="shared" si="4"/>
        <v>0.57392102846648307</v>
      </c>
      <c r="L18" s="4">
        <f t="shared" si="5"/>
        <v>0.28696051423324154</v>
      </c>
      <c r="M18" s="4">
        <f t="shared" si="6"/>
        <v>0.14348025711662077</v>
      </c>
      <c r="N18" s="4">
        <f t="shared" si="7"/>
        <v>0.1106353789814907</v>
      </c>
      <c r="O18" s="4">
        <f t="shared" si="8"/>
        <v>7.0636434272797907E-2</v>
      </c>
    </row>
    <row r="19" spans="1:15">
      <c r="B19" s="2">
        <v>100</v>
      </c>
      <c r="C19" s="2">
        <v>100</v>
      </c>
      <c r="D19" s="2">
        <v>10</v>
      </c>
      <c r="E19" s="2">
        <v>10</v>
      </c>
      <c r="F19" s="3">
        <f t="shared" si="0"/>
        <v>9.9479644934190379</v>
      </c>
      <c r="G19" s="3">
        <f t="shared" si="1"/>
        <v>119.37557392102846</v>
      </c>
      <c r="H19" s="3">
        <f t="shared" si="2"/>
        <v>2.0661157024793386</v>
      </c>
      <c r="J19" s="4">
        <f t="shared" si="3"/>
        <v>1.4921946740128558</v>
      </c>
      <c r="K19" s="4">
        <f t="shared" si="4"/>
        <v>0.74609733700642789</v>
      </c>
      <c r="L19" s="4">
        <f t="shared" si="5"/>
        <v>0.37304866850321394</v>
      </c>
      <c r="M19" s="4">
        <f t="shared" si="6"/>
        <v>0.18652433425160697</v>
      </c>
      <c r="N19" s="4">
        <f t="shared" si="7"/>
        <v>0.1438259926759379</v>
      </c>
      <c r="O19" s="4">
        <f t="shared" si="8"/>
        <v>9.1827364554637275E-2</v>
      </c>
    </row>
    <row r="20" spans="1:15">
      <c r="B20" s="2">
        <v>50</v>
      </c>
      <c r="C20" s="2">
        <v>50</v>
      </c>
      <c r="D20" s="2">
        <v>10</v>
      </c>
      <c r="E20" s="2">
        <v>20</v>
      </c>
      <c r="F20" s="3">
        <f t="shared" si="0"/>
        <v>17.408937863483317</v>
      </c>
      <c r="G20" s="3">
        <f t="shared" si="1"/>
        <v>208.9072543617998</v>
      </c>
      <c r="H20" s="3">
        <f t="shared" si="2"/>
        <v>4.6487603305785123</v>
      </c>
      <c r="J20" s="4">
        <f t="shared" si="3"/>
        <v>2.6113406795224976</v>
      </c>
      <c r="K20" s="4">
        <f t="shared" si="4"/>
        <v>1.3056703397612488</v>
      </c>
      <c r="L20" s="4">
        <f t="shared" si="5"/>
        <v>0.6528351698806244</v>
      </c>
      <c r="M20" s="4">
        <f t="shared" si="6"/>
        <v>0.3264175849403122</v>
      </c>
      <c r="N20" s="4">
        <f t="shared" si="7"/>
        <v>0.25169548718289131</v>
      </c>
      <c r="O20" s="4">
        <f t="shared" si="8"/>
        <v>0.16069788797061524</v>
      </c>
    </row>
    <row r="21" spans="1:15">
      <c r="A21" s="14"/>
      <c r="B21" s="24">
        <v>50</v>
      </c>
      <c r="C21" s="24">
        <v>100</v>
      </c>
      <c r="D21" s="24">
        <v>10</v>
      </c>
      <c r="E21" s="24">
        <v>20</v>
      </c>
      <c r="F21" s="32">
        <f t="shared" si="0"/>
        <v>20.278543005815735</v>
      </c>
      <c r="G21" s="32">
        <f t="shared" si="1"/>
        <v>243.34251606978881</v>
      </c>
      <c r="H21" s="32">
        <f t="shared" si="2"/>
        <v>5.1652892561983474</v>
      </c>
      <c r="I21" s="14"/>
      <c r="J21" s="33">
        <f t="shared" si="3"/>
        <v>3.0417814508723602</v>
      </c>
      <c r="K21" s="33">
        <f t="shared" si="4"/>
        <v>1.5208907254361801</v>
      </c>
      <c r="L21" s="33">
        <f t="shared" si="5"/>
        <v>0.76044536271809005</v>
      </c>
      <c r="M21" s="33">
        <f t="shared" si="6"/>
        <v>0.38022268135904502</v>
      </c>
      <c r="N21" s="33">
        <f t="shared" si="7"/>
        <v>0.29318375430095039</v>
      </c>
      <c r="O21" s="33">
        <f t="shared" si="8"/>
        <v>0.18718655082291447</v>
      </c>
    </row>
    <row r="22" spans="1:15">
      <c r="B22" s="2">
        <v>100</v>
      </c>
      <c r="C22" s="2">
        <v>100</v>
      </c>
      <c r="D22" s="2">
        <v>10</v>
      </c>
      <c r="E22" s="2">
        <v>20</v>
      </c>
      <c r="F22" s="3">
        <f t="shared" si="0"/>
        <v>23.722069176614632</v>
      </c>
      <c r="G22" s="3">
        <f t="shared" si="1"/>
        <v>284.66483011937555</v>
      </c>
      <c r="H22" s="3">
        <f t="shared" si="2"/>
        <v>5.7392102846648303</v>
      </c>
      <c r="J22" s="4">
        <f t="shared" si="3"/>
        <v>3.5583103764921944</v>
      </c>
      <c r="K22" s="4">
        <f t="shared" si="4"/>
        <v>1.7791551882460972</v>
      </c>
      <c r="L22" s="4">
        <f t="shared" si="5"/>
        <v>0.8895775941230486</v>
      </c>
      <c r="M22" s="4">
        <f t="shared" si="6"/>
        <v>0.4447887970615243</v>
      </c>
      <c r="N22" s="4">
        <f t="shared" si="7"/>
        <v>0.34296967484262114</v>
      </c>
      <c r="O22" s="4">
        <f t="shared" si="8"/>
        <v>0.21897294624567351</v>
      </c>
    </row>
    <row r="23" spans="1:15">
      <c r="B23" s="2">
        <v>50</v>
      </c>
      <c r="C23" s="2">
        <v>50</v>
      </c>
      <c r="D23" s="2">
        <v>7</v>
      </c>
      <c r="E23" s="2">
        <v>20</v>
      </c>
      <c r="F23" s="3">
        <f t="shared" si="0"/>
        <v>6.851086623813897</v>
      </c>
      <c r="G23" s="3">
        <f t="shared" si="1"/>
        <v>82.213039485766757</v>
      </c>
      <c r="H23" s="3">
        <f t="shared" si="2"/>
        <v>2.5</v>
      </c>
      <c r="J23" s="4">
        <f t="shared" si="3"/>
        <v>1.0276629935720845</v>
      </c>
      <c r="K23" s="4">
        <f t="shared" si="4"/>
        <v>0.51383149678604223</v>
      </c>
      <c r="L23" s="4">
        <f t="shared" si="5"/>
        <v>0.25691574839302111</v>
      </c>
      <c r="M23" s="4">
        <f t="shared" si="6"/>
        <v>0.12845787419651056</v>
      </c>
      <c r="N23" s="4">
        <f t="shared" si="7"/>
        <v>9.9051854802128622E-2</v>
      </c>
      <c r="O23" s="4">
        <f t="shared" si="8"/>
        <v>6.324079960443596E-2</v>
      </c>
    </row>
    <row r="24" spans="1:15">
      <c r="B24" s="2">
        <v>50</v>
      </c>
      <c r="C24" s="2">
        <v>100</v>
      </c>
      <c r="D24" s="2">
        <v>15</v>
      </c>
      <c r="E24" s="2">
        <v>15</v>
      </c>
      <c r="F24" s="3">
        <f t="shared" si="0"/>
        <v>36.587465564738288</v>
      </c>
      <c r="G24" s="3">
        <f t="shared" si="1"/>
        <v>439.04958677685943</v>
      </c>
      <c r="H24" s="3">
        <f t="shared" si="2"/>
        <v>6.3131313131313131</v>
      </c>
      <c r="J24" s="4">
        <f t="shared" si="3"/>
        <v>5.4881198347107425</v>
      </c>
      <c r="K24" s="4">
        <f t="shared" si="4"/>
        <v>2.7440599173553712</v>
      </c>
      <c r="L24" s="4">
        <f t="shared" si="5"/>
        <v>1.3720299586776856</v>
      </c>
      <c r="M24" s="4">
        <f t="shared" si="6"/>
        <v>0.68601497933884281</v>
      </c>
      <c r="N24" s="4">
        <f t="shared" si="7"/>
        <v>0.52897540575525237</v>
      </c>
      <c r="O24" s="4">
        <f t="shared" si="8"/>
        <v>0.33773045136681495</v>
      </c>
    </row>
    <row r="25" spans="1:15">
      <c r="B25" s="2">
        <v>200</v>
      </c>
      <c r="C25" s="2">
        <v>200</v>
      </c>
      <c r="D25" s="2">
        <v>13</v>
      </c>
      <c r="E25" s="2">
        <v>15</v>
      </c>
      <c r="F25" s="3">
        <f t="shared" si="0"/>
        <v>50.34664830119376</v>
      </c>
      <c r="G25" s="3">
        <f t="shared" si="1"/>
        <v>604.15977961432509</v>
      </c>
      <c r="H25" s="3">
        <f t="shared" si="2"/>
        <v>7.9912764003673091</v>
      </c>
      <c r="J25" s="4">
        <f t="shared" si="3"/>
        <v>7.5519972451790638</v>
      </c>
      <c r="K25" s="4">
        <f t="shared" si="4"/>
        <v>3.7759986225895319</v>
      </c>
      <c r="L25" s="4">
        <f t="shared" si="5"/>
        <v>1.8879993112947659</v>
      </c>
      <c r="M25" s="4">
        <f t="shared" si="6"/>
        <v>0.94399965564738297</v>
      </c>
      <c r="N25" s="4">
        <f t="shared" si="7"/>
        <v>0.72790334893292175</v>
      </c>
      <c r="O25" s="4">
        <f t="shared" si="8"/>
        <v>0.46473829201101929</v>
      </c>
    </row>
    <row r="26" spans="1:15">
      <c r="A26" s="14"/>
      <c r="B26" s="24">
        <v>50</v>
      </c>
      <c r="C26" s="24">
        <v>50</v>
      </c>
      <c r="D26" s="24">
        <v>14</v>
      </c>
      <c r="E26" s="24">
        <v>25</v>
      </c>
      <c r="F26" s="32">
        <f t="shared" si="0"/>
        <v>64.546985001530459</v>
      </c>
      <c r="G26" s="32">
        <f t="shared" si="1"/>
        <v>774.5638200183655</v>
      </c>
      <c r="H26" s="32">
        <f t="shared" si="2"/>
        <v>12.913223140495868</v>
      </c>
      <c r="I26" s="14"/>
      <c r="J26" s="33">
        <f t="shared" si="3"/>
        <v>9.6820477502295681</v>
      </c>
      <c r="K26" s="33">
        <f t="shared" si="4"/>
        <v>4.841023875114784</v>
      </c>
      <c r="L26" s="33">
        <f t="shared" si="5"/>
        <v>2.420511937557392</v>
      </c>
      <c r="M26" s="33">
        <f t="shared" si="6"/>
        <v>1.210255968778696</v>
      </c>
      <c r="N26" s="33">
        <f t="shared" si="7"/>
        <v>0.93320942170887411</v>
      </c>
      <c r="O26" s="33">
        <f t="shared" si="8"/>
        <v>0.59581832309105043</v>
      </c>
    </row>
    <row r="27" spans="1:15">
      <c r="B27" s="2">
        <v>50</v>
      </c>
      <c r="C27" s="2">
        <v>100</v>
      </c>
      <c r="D27" s="2">
        <v>14</v>
      </c>
      <c r="E27" s="2">
        <v>25</v>
      </c>
      <c r="F27" s="3">
        <f t="shared" si="0"/>
        <v>70.974900520355064</v>
      </c>
      <c r="G27" s="3">
        <f t="shared" si="1"/>
        <v>851.69880624426082</v>
      </c>
      <c r="H27" s="3">
        <f t="shared" si="2"/>
        <v>13.774104683195592</v>
      </c>
      <c r="J27" s="4">
        <f t="shared" si="3"/>
        <v>10.646235078053261</v>
      </c>
      <c r="K27" s="4">
        <f t="shared" si="4"/>
        <v>5.3231175390266303</v>
      </c>
      <c r="L27" s="4">
        <f t="shared" si="5"/>
        <v>2.6615587695133152</v>
      </c>
      <c r="M27" s="4">
        <f t="shared" si="6"/>
        <v>1.3307793847566576</v>
      </c>
      <c r="N27" s="4">
        <f t="shared" si="7"/>
        <v>1.0261431400533263</v>
      </c>
      <c r="O27" s="4">
        <f t="shared" si="8"/>
        <v>0.65515292788020063</v>
      </c>
    </row>
    <row r="28" spans="1:15">
      <c r="B28" s="2">
        <v>100</v>
      </c>
      <c r="C28" s="2">
        <v>100</v>
      </c>
      <c r="D28" s="2">
        <v>14</v>
      </c>
      <c r="E28" s="2">
        <v>25</v>
      </c>
      <c r="F28" s="3">
        <f t="shared" si="0"/>
        <v>78.20630547903275</v>
      </c>
      <c r="G28" s="3">
        <f t="shared" si="1"/>
        <v>938.475665748393</v>
      </c>
      <c r="H28" s="3">
        <f t="shared" si="2"/>
        <v>14.692378328741965</v>
      </c>
      <c r="J28" s="4">
        <f t="shared" si="3"/>
        <v>11.730945821854913</v>
      </c>
      <c r="K28" s="4">
        <f t="shared" si="4"/>
        <v>5.8654729109274566</v>
      </c>
      <c r="L28" s="4">
        <f t="shared" si="5"/>
        <v>2.9327364554637283</v>
      </c>
      <c r="M28" s="4">
        <f t="shared" si="6"/>
        <v>1.4663682277318641</v>
      </c>
      <c r="N28" s="4">
        <f t="shared" si="7"/>
        <v>1.130693573190835</v>
      </c>
      <c r="O28" s="4">
        <f t="shared" si="8"/>
        <v>0.72190435826799459</v>
      </c>
    </row>
    <row r="29" spans="1:15">
      <c r="B29" s="2">
        <v>0</v>
      </c>
      <c r="C29" s="2">
        <v>0</v>
      </c>
      <c r="D29" s="2">
        <v>14</v>
      </c>
      <c r="E29" s="2">
        <v>12</v>
      </c>
      <c r="F29" s="3">
        <f t="shared" si="0"/>
        <v>12.094765840220386</v>
      </c>
      <c r="G29" s="3">
        <f t="shared" si="1"/>
        <v>145.13719008264462</v>
      </c>
      <c r="H29" s="3">
        <f t="shared" si="2"/>
        <v>2.5917355371900825</v>
      </c>
      <c r="J29" s="4">
        <f t="shared" si="3"/>
        <v>1.8142148760330579</v>
      </c>
      <c r="K29" s="4">
        <f t="shared" si="4"/>
        <v>0.90710743801652893</v>
      </c>
      <c r="L29" s="4">
        <f t="shared" si="5"/>
        <v>0.45355371900826447</v>
      </c>
      <c r="M29" s="4">
        <f t="shared" si="6"/>
        <v>0.22677685950413223</v>
      </c>
      <c r="N29" s="4">
        <f t="shared" si="7"/>
        <v>0.17486408443692122</v>
      </c>
      <c r="O29" s="4">
        <f t="shared" si="8"/>
        <v>0.1116439923712651</v>
      </c>
    </row>
    <row r="30" spans="1:15">
      <c r="B30" s="2">
        <v>50</v>
      </c>
      <c r="C30" s="2">
        <v>100</v>
      </c>
      <c r="D30" s="2">
        <v>10</v>
      </c>
      <c r="E30" s="2">
        <v>30</v>
      </c>
      <c r="F30" s="3">
        <f t="shared" si="0"/>
        <v>39.026629935720841</v>
      </c>
      <c r="G30" s="3">
        <f t="shared" si="1"/>
        <v>468.31955922865006</v>
      </c>
      <c r="H30" s="3">
        <f t="shared" si="2"/>
        <v>10.44536271808999</v>
      </c>
      <c r="J30" s="4">
        <f t="shared" si="3"/>
        <v>5.8539944903581258</v>
      </c>
      <c r="K30" s="4">
        <f t="shared" si="4"/>
        <v>2.9269972451790629</v>
      </c>
      <c r="L30" s="4">
        <f t="shared" si="5"/>
        <v>1.4634986225895315</v>
      </c>
      <c r="M30" s="4">
        <f t="shared" si="6"/>
        <v>0.73174931129476573</v>
      </c>
      <c r="N30" s="4">
        <f t="shared" si="7"/>
        <v>0.56424043280560243</v>
      </c>
      <c r="O30" s="4">
        <f t="shared" si="8"/>
        <v>0.36024581479126927</v>
      </c>
    </row>
    <row r="31" spans="1:15">
      <c r="A31" s="14"/>
      <c r="B31" s="24">
        <v>100</v>
      </c>
      <c r="C31" s="24">
        <v>100</v>
      </c>
      <c r="D31" s="24">
        <v>10</v>
      </c>
      <c r="E31" s="24">
        <v>12</v>
      </c>
      <c r="F31" s="32">
        <f t="shared" si="0"/>
        <v>12.213039485766759</v>
      </c>
      <c r="G31" s="32">
        <f t="shared" si="1"/>
        <v>146.55647382920111</v>
      </c>
      <c r="H31" s="32">
        <f t="shared" si="2"/>
        <v>2.6538108356290175</v>
      </c>
      <c r="I31" s="14"/>
      <c r="J31" s="33">
        <f t="shared" si="3"/>
        <v>1.831955922865014</v>
      </c>
      <c r="K31" s="33">
        <f t="shared" si="4"/>
        <v>0.91597796143250698</v>
      </c>
      <c r="L31" s="33">
        <f t="shared" si="5"/>
        <v>0.45798898071625349</v>
      </c>
      <c r="M31" s="33">
        <f t="shared" si="6"/>
        <v>0.22899449035812675</v>
      </c>
      <c r="N31" s="33">
        <f t="shared" si="7"/>
        <v>0.17657406485445917</v>
      </c>
      <c r="O31" s="33">
        <f t="shared" si="8"/>
        <v>0.11273574909938547</v>
      </c>
    </row>
    <row r="32" spans="1:15">
      <c r="B32" s="2">
        <v>100</v>
      </c>
      <c r="C32" s="2">
        <v>100</v>
      </c>
      <c r="D32" s="2">
        <v>10</v>
      </c>
      <c r="E32" s="2">
        <v>16</v>
      </c>
      <c r="F32" s="3">
        <f t="shared" si="0"/>
        <v>17.477808386899294</v>
      </c>
      <c r="G32" s="3">
        <f t="shared" si="1"/>
        <v>209.73370064279152</v>
      </c>
      <c r="H32" s="3">
        <f t="shared" si="2"/>
        <v>4.0495867768595044</v>
      </c>
      <c r="J32" s="4">
        <f t="shared" si="3"/>
        <v>2.621671258034894</v>
      </c>
      <c r="K32" s="4">
        <f t="shared" si="4"/>
        <v>1.310835629017447</v>
      </c>
      <c r="L32" s="4">
        <f t="shared" si="5"/>
        <v>0.6554178145087235</v>
      </c>
      <c r="M32" s="4">
        <f t="shared" si="6"/>
        <v>0.32770890725436175</v>
      </c>
      <c r="N32" s="4">
        <f t="shared" si="7"/>
        <v>0.25269120559372471</v>
      </c>
      <c r="O32" s="4">
        <f t="shared" si="8"/>
        <v>0.16133361587907039</v>
      </c>
    </row>
    <row r="33" spans="2:23">
      <c r="B33" s="2">
        <v>100</v>
      </c>
      <c r="C33" s="2">
        <v>100</v>
      </c>
      <c r="D33" s="2">
        <v>10</v>
      </c>
      <c r="E33" s="2">
        <v>20</v>
      </c>
      <c r="F33" s="3">
        <f t="shared" si="0"/>
        <v>23.722069176614632</v>
      </c>
      <c r="G33" s="3">
        <f t="shared" si="1"/>
        <v>284.66483011937555</v>
      </c>
      <c r="H33" s="3">
        <f t="shared" si="2"/>
        <v>5.7392102846648303</v>
      </c>
      <c r="J33" s="4">
        <f t="shared" si="3"/>
        <v>3.5583103764921944</v>
      </c>
      <c r="K33" s="4">
        <f t="shared" si="4"/>
        <v>1.7791551882460972</v>
      </c>
      <c r="L33" s="4">
        <f t="shared" si="5"/>
        <v>0.8895775941230486</v>
      </c>
      <c r="M33" s="4">
        <f t="shared" si="6"/>
        <v>0.4447887970615243</v>
      </c>
      <c r="N33" s="4">
        <f t="shared" si="7"/>
        <v>0.34296967484262114</v>
      </c>
      <c r="O33" s="4">
        <f t="shared" si="8"/>
        <v>0.21897294624567351</v>
      </c>
    </row>
    <row r="35" spans="2:23">
      <c r="B35" s="8" t="s">
        <v>26</v>
      </c>
      <c r="C35" s="9"/>
      <c r="D35" s="9"/>
      <c r="E35" s="9"/>
      <c r="F35" s="9"/>
      <c r="G35" s="9"/>
      <c r="H35" s="22"/>
    </row>
    <row r="36" spans="2:23">
      <c r="B36" s="10" t="s">
        <v>27</v>
      </c>
      <c r="C36" s="11"/>
      <c r="D36" s="11"/>
      <c r="E36" s="11"/>
      <c r="F36" s="11"/>
      <c r="G36" s="11"/>
      <c r="H36" s="12"/>
    </row>
    <row r="37" spans="2:23">
      <c r="B37" s="13" t="s">
        <v>28</v>
      </c>
      <c r="C37" s="14"/>
      <c r="D37" s="14"/>
      <c r="E37" s="14"/>
      <c r="F37" s="14"/>
      <c r="G37" s="14"/>
      <c r="H37" s="23"/>
    </row>
    <row r="38" spans="2:23">
      <c r="B38" s="15"/>
      <c r="C38" s="18" t="s">
        <v>29</v>
      </c>
      <c r="D38" s="7">
        <v>17</v>
      </c>
      <c r="E38" s="8" t="s">
        <v>31</v>
      </c>
      <c r="F38" s="9"/>
      <c r="G38" s="9"/>
      <c r="H38" s="22"/>
    </row>
    <row r="39" spans="2:23">
      <c r="B39" s="13"/>
      <c r="C39" s="19" t="s">
        <v>30</v>
      </c>
      <c r="D39" s="7">
        <v>12.2</v>
      </c>
      <c r="E39" s="10" t="s">
        <v>32</v>
      </c>
      <c r="F39" s="11"/>
      <c r="G39" s="11"/>
      <c r="H39" s="12"/>
      <c r="S39" s="6"/>
      <c r="T39" s="6"/>
      <c r="U39" s="6"/>
      <c r="V39" s="6"/>
      <c r="W39" s="6"/>
    </row>
    <row r="40" spans="2:23">
      <c r="B40" s="20" t="s">
        <v>51</v>
      </c>
      <c r="C40" s="17"/>
      <c r="D40" s="21"/>
      <c r="E40" s="10" t="s">
        <v>34</v>
      </c>
      <c r="F40" s="11"/>
      <c r="G40" s="11"/>
      <c r="H40" s="12"/>
      <c r="S40" s="5"/>
      <c r="T40" s="5"/>
      <c r="U40" s="5"/>
      <c r="V40" s="5"/>
      <c r="W40" s="5"/>
    </row>
    <row r="41" spans="2:23">
      <c r="B41" s="15"/>
      <c r="C41" s="18" t="s">
        <v>33</v>
      </c>
      <c r="D41" s="16">
        <v>50</v>
      </c>
      <c r="E41" s="10" t="s">
        <v>36</v>
      </c>
      <c r="F41" s="11"/>
      <c r="G41" s="11"/>
      <c r="H41" s="12"/>
      <c r="S41" s="5"/>
      <c r="T41" s="5"/>
      <c r="U41" s="5"/>
      <c r="V41" s="5"/>
      <c r="W41" s="5"/>
    </row>
    <row r="42" spans="2:23">
      <c r="B42" s="13"/>
      <c r="C42" s="19" t="s">
        <v>35</v>
      </c>
      <c r="D42" s="7">
        <v>60</v>
      </c>
      <c r="E42" s="13"/>
      <c r="F42" s="14"/>
      <c r="G42" s="14"/>
      <c r="H42" s="23"/>
      <c r="S42" s="5"/>
      <c r="T42" s="5"/>
      <c r="U42" s="5"/>
      <c r="V42" s="5"/>
      <c r="W42" s="5"/>
    </row>
    <row r="43" spans="2:23">
      <c r="S43" s="5"/>
      <c r="T43" s="5"/>
      <c r="U43" s="5"/>
      <c r="V43" s="5"/>
      <c r="W43" s="5"/>
    </row>
    <row r="44" spans="2:23">
      <c r="B44" s="34"/>
      <c r="C44" s="34" t="s">
        <v>12</v>
      </c>
      <c r="D44" s="34" t="s">
        <v>37</v>
      </c>
      <c r="S44" s="5"/>
      <c r="T44" s="5"/>
      <c r="U44" s="5"/>
      <c r="V44" s="5"/>
      <c r="W44" s="5"/>
    </row>
    <row r="45" spans="2:23">
      <c r="B45" s="34" t="s">
        <v>38</v>
      </c>
      <c r="C45" s="34" t="s">
        <v>39</v>
      </c>
      <c r="D45" s="34" t="s">
        <v>40</v>
      </c>
      <c r="S45" s="5"/>
      <c r="T45" s="5"/>
      <c r="U45" s="5"/>
      <c r="V45" s="5"/>
      <c r="W45" s="5"/>
    </row>
    <row r="46" spans="2:23">
      <c r="B46" s="35" t="s">
        <v>41</v>
      </c>
      <c r="C46" s="35" t="s">
        <v>42</v>
      </c>
      <c r="D46" s="35" t="s">
        <v>23</v>
      </c>
      <c r="S46" s="5"/>
      <c r="T46" s="5"/>
      <c r="U46" s="5"/>
      <c r="V46" s="5"/>
      <c r="W46" s="5"/>
    </row>
    <row r="47" spans="2:23">
      <c r="B47" s="5">
        <v>0</v>
      </c>
      <c r="C47" s="5">
        <f>IF(B47=0,0,C41*C42/43560)</f>
        <v>0</v>
      </c>
      <c r="D47" s="5">
        <f t="shared" ref="D47:D57" si="9">(1/6)*(1/43560)*B47*(($D$41*$D$42)+4*($D$41+B47*$D$39)*($D$42+B47*$D$39)+($D$41+B47*$D$39*2)*($D$42+B47*$D$39*2))</f>
        <v>0</v>
      </c>
      <c r="S47" s="5"/>
      <c r="T47" s="5"/>
      <c r="U47" s="5"/>
      <c r="V47" s="5"/>
      <c r="W47" s="5"/>
    </row>
    <row r="48" spans="2:23">
      <c r="B48" s="5">
        <f>0.1*$D$38+B47</f>
        <v>1.7000000000000002</v>
      </c>
      <c r="C48" s="5">
        <f t="shared" ref="C48:C57" si="10">($D$41+2*$D$39*B48)*($D$42+2*$D$39*B48)/43560</f>
        <v>0.21311731864095501</v>
      </c>
      <c r="D48" s="5">
        <f t="shared" si="9"/>
        <v>0.22849819161310075</v>
      </c>
      <c r="S48" s="5"/>
      <c r="T48" s="5"/>
      <c r="U48" s="5"/>
      <c r="V48" s="5"/>
      <c r="W48" s="5"/>
    </row>
    <row r="49" spans="1:23">
      <c r="B49" s="5">
        <f t="shared" ref="B49:B57" si="11">0.1*$D$38+B48</f>
        <v>3.4000000000000004</v>
      </c>
      <c r="C49" s="5">
        <f t="shared" si="10"/>
        <v>0.43636275482093667</v>
      </c>
      <c r="D49" s="5">
        <f t="shared" si="9"/>
        <v>0.7693647799204163</v>
      </c>
      <c r="S49" s="5"/>
      <c r="T49" s="5"/>
      <c r="U49" s="5"/>
      <c r="V49" s="5"/>
      <c r="W49" s="5"/>
    </row>
    <row r="50" spans="1:23">
      <c r="B50" s="5">
        <f t="shared" si="11"/>
        <v>5.1000000000000005</v>
      </c>
      <c r="C50" s="5">
        <f t="shared" si="10"/>
        <v>0.7386068319559228</v>
      </c>
      <c r="D50" s="5">
        <f t="shared" si="9"/>
        <v>1.7568974545454545</v>
      </c>
      <c r="S50" s="5"/>
      <c r="T50" s="5"/>
      <c r="U50" s="5"/>
      <c r="V50" s="5"/>
      <c r="W50" s="5"/>
    </row>
    <row r="51" spans="1:23">
      <c r="B51" s="36">
        <f t="shared" si="11"/>
        <v>6.8000000000000007</v>
      </c>
      <c r="C51" s="36">
        <f t="shared" si="10"/>
        <v>1.1198495500459138</v>
      </c>
      <c r="D51" s="36">
        <f t="shared" si="9"/>
        <v>3.3253939051117234</v>
      </c>
      <c r="S51" s="5"/>
      <c r="T51" s="5"/>
      <c r="U51" s="5"/>
      <c r="V51" s="5"/>
      <c r="W51" s="5"/>
    </row>
    <row r="52" spans="1:23">
      <c r="B52" s="5">
        <f t="shared" si="11"/>
        <v>8.5</v>
      </c>
      <c r="C52" s="5">
        <f t="shared" si="10"/>
        <v>1.580090909090909</v>
      </c>
      <c r="D52" s="5">
        <f t="shared" si="9"/>
        <v>5.6091518212427278</v>
      </c>
      <c r="S52" s="5"/>
      <c r="T52" s="5"/>
      <c r="U52" s="5"/>
      <c r="V52" s="5"/>
      <c r="W52" s="5"/>
    </row>
    <row r="53" spans="1:23">
      <c r="B53" s="5">
        <f t="shared" si="11"/>
        <v>10.199999999999999</v>
      </c>
      <c r="C53" s="5">
        <f t="shared" si="10"/>
        <v>2.1193309090909089</v>
      </c>
      <c r="D53" s="5">
        <f t="shared" si="9"/>
        <v>8.7424688925619822</v>
      </c>
      <c r="S53" s="5"/>
      <c r="T53" s="5"/>
      <c r="U53" s="5"/>
      <c r="V53" s="5"/>
      <c r="W53" s="5"/>
    </row>
    <row r="54" spans="1:23">
      <c r="B54" s="5">
        <f t="shared" si="11"/>
        <v>11.899999999999999</v>
      </c>
      <c r="C54" s="5">
        <f t="shared" si="10"/>
        <v>2.737569550045913</v>
      </c>
      <c r="D54" s="5">
        <f t="shared" si="9"/>
        <v>12.859642808692984</v>
      </c>
      <c r="S54" s="5"/>
      <c r="T54" s="5"/>
      <c r="U54" s="5"/>
      <c r="V54" s="5"/>
      <c r="W54" s="5"/>
    </row>
    <row r="55" spans="1:23">
      <c r="B55" s="5">
        <f t="shared" si="11"/>
        <v>13.599999999999998</v>
      </c>
      <c r="C55" s="5">
        <f t="shared" si="10"/>
        <v>3.4348068319559215</v>
      </c>
      <c r="D55" s="5">
        <f t="shared" si="9"/>
        <v>18.094971259259246</v>
      </c>
      <c r="S55" s="5"/>
      <c r="T55" s="5"/>
      <c r="U55" s="5"/>
      <c r="V55" s="5"/>
      <c r="W55" s="5"/>
    </row>
    <row r="56" spans="1:23">
      <c r="B56" s="5">
        <f t="shared" si="11"/>
        <v>15.299999999999997</v>
      </c>
      <c r="C56" s="5">
        <f t="shared" si="10"/>
        <v>4.2110427548209355</v>
      </c>
      <c r="D56" s="5">
        <f t="shared" si="9"/>
        <v>24.582751933884282</v>
      </c>
      <c r="S56" s="5"/>
      <c r="T56" s="5"/>
      <c r="U56" s="5"/>
      <c r="V56" s="5"/>
      <c r="W56" s="5"/>
    </row>
    <row r="57" spans="1:23">
      <c r="A57" s="14"/>
      <c r="B57" s="36">
        <f t="shared" si="11"/>
        <v>16.999999999999996</v>
      </c>
      <c r="C57" s="36">
        <f t="shared" si="10"/>
        <v>5.0662773186409522</v>
      </c>
      <c r="D57" s="36">
        <f t="shared" si="9"/>
        <v>32.457282522191591</v>
      </c>
      <c r="S57" s="5"/>
      <c r="T57" s="5"/>
      <c r="U57" s="5"/>
      <c r="V57" s="5"/>
      <c r="W57" s="5"/>
    </row>
    <row r="58" spans="1:23">
      <c r="S58" s="5"/>
      <c r="T58" s="5"/>
      <c r="U58" s="5"/>
      <c r="V58" s="5"/>
      <c r="W58" s="5"/>
    </row>
    <row r="59" spans="1:23">
      <c r="B59" t="s">
        <v>43</v>
      </c>
    </row>
    <row r="60" spans="1:23">
      <c r="B60" t="s">
        <v>44</v>
      </c>
    </row>
    <row r="61" spans="1:23">
      <c r="B61" t="s">
        <v>45</v>
      </c>
    </row>
    <row r="62" spans="1:23">
      <c r="B62" t="s">
        <v>46</v>
      </c>
    </row>
    <row r="63" spans="1:23">
      <c r="B63" t="s">
        <v>47</v>
      </c>
    </row>
    <row r="64" spans="1:23">
      <c r="B64" s="34"/>
      <c r="C64" s="34"/>
      <c r="D64" s="34" t="s">
        <v>12</v>
      </c>
      <c r="E64" s="34" t="s">
        <v>37</v>
      </c>
    </row>
    <row r="65" spans="1:5">
      <c r="B65" s="34" t="s">
        <v>48</v>
      </c>
      <c r="C65" s="34" t="s">
        <v>38</v>
      </c>
      <c r="D65" s="34" t="s">
        <v>39</v>
      </c>
      <c r="E65" s="34" t="s">
        <v>40</v>
      </c>
    </row>
    <row r="66" spans="1:5">
      <c r="B66" s="35" t="s">
        <v>49</v>
      </c>
      <c r="C66" s="35" t="s">
        <v>41</v>
      </c>
      <c r="D66" s="35" t="s">
        <v>42</v>
      </c>
      <c r="E66" s="35" t="s">
        <v>23</v>
      </c>
    </row>
    <row r="67" spans="1:5">
      <c r="B67">
        <v>1</v>
      </c>
      <c r="C67" s="5">
        <v>0</v>
      </c>
      <c r="D67" s="1">
        <v>0.1</v>
      </c>
      <c r="E67" s="1">
        <v>0</v>
      </c>
    </row>
    <row r="68" spans="1:5">
      <c r="B68">
        <v>2</v>
      </c>
      <c r="C68" s="5">
        <v>17</v>
      </c>
      <c r="D68" s="1">
        <v>4.9000000000000004</v>
      </c>
      <c r="E68" s="1">
        <v>32</v>
      </c>
    </row>
    <row r="69" spans="1:5">
      <c r="B69">
        <v>3</v>
      </c>
      <c r="C69" s="5">
        <v>20.7</v>
      </c>
      <c r="D69" s="1">
        <v>7.2</v>
      </c>
      <c r="E69" s="1">
        <v>50</v>
      </c>
    </row>
    <row r="70" spans="1:5">
      <c r="A70" s="14"/>
      <c r="B70" s="14">
        <v>4</v>
      </c>
      <c r="C70" s="36"/>
      <c r="D70" s="37"/>
      <c r="E70" s="37"/>
    </row>
    <row r="71" spans="1:5">
      <c r="B71">
        <v>5</v>
      </c>
      <c r="C71" s="5"/>
      <c r="D71" s="1"/>
      <c r="E71" s="1"/>
    </row>
    <row r="72" spans="1:5">
      <c r="B72">
        <v>6</v>
      </c>
      <c r="C72" s="5"/>
      <c r="D72" s="1"/>
      <c r="E72" s="1"/>
    </row>
    <row r="73" spans="1:5">
      <c r="B73">
        <v>7</v>
      </c>
      <c r="C73" s="5"/>
      <c r="D73" s="1"/>
      <c r="E73" s="1" t="str">
        <f t="shared" ref="E73:E74" si="12">IF(C73="","",(D73+D72)*(C73-C72)/2+E72)</f>
        <v/>
      </c>
    </row>
    <row r="74" spans="1:5">
      <c r="B74">
        <v>8</v>
      </c>
      <c r="C74" s="5"/>
      <c r="D74" s="1"/>
      <c r="E74" s="1" t="str">
        <f t="shared" si="12"/>
        <v/>
      </c>
    </row>
    <row r="75" spans="1:5">
      <c r="B75" t="s">
        <v>50</v>
      </c>
    </row>
  </sheetData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Koelliker</cp:lastModifiedBy>
  <dcterms:created xsi:type="dcterms:W3CDTF">2010-02-26T17:01:40Z</dcterms:created>
  <dcterms:modified xsi:type="dcterms:W3CDTF">2010-03-16T19:14:28Z</dcterms:modified>
</cp:coreProperties>
</file>